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REC11_11\"/>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5345" windowHeight="463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H38" i="1"/>
  <c r="H37" i="1"/>
  <c r="H36" i="1"/>
  <c r="H35" i="1"/>
  <c r="H34" i="1"/>
  <c r="H33" i="1"/>
  <c r="H32" i="1"/>
  <c r="H31" i="1"/>
  <c r="H30" i="1"/>
  <c r="H29" i="1"/>
  <c r="H28" i="1"/>
  <c r="H27" i="1"/>
  <c r="H26" i="1"/>
  <c r="H25" i="1"/>
  <c r="H24" i="1"/>
  <c r="H23" i="1"/>
  <c r="H22" i="1"/>
  <c r="H21" i="1"/>
  <c r="H20" i="1"/>
  <c r="H19" i="1"/>
  <c r="H18" i="1"/>
  <c r="H17" i="1"/>
  <c r="H16" i="1"/>
  <c r="H15" i="1"/>
  <c r="H14" i="1"/>
  <c r="H13" i="1"/>
  <c r="F12" i="1"/>
  <c r="G12" i="1" s="1"/>
  <c r="H12" i="1"/>
  <c r="H11"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I10" i="1"/>
  <c r="C10" i="1"/>
  <c r="A10" i="1"/>
  <c r="M8" i="1"/>
  <c r="M7" i="1"/>
  <c r="M6" i="1"/>
  <c r="M5" i="1"/>
  <c r="F5" i="1"/>
  <c r="M4" i="1"/>
  <c r="M3" i="1"/>
  <c r="M2" i="1"/>
  <c r="M1" i="1"/>
  <c r="E9" i="1" s="1"/>
  <c r="F11" i="1" l="1"/>
  <c r="G11" i="1" s="1"/>
  <c r="H10" i="1"/>
  <c r="A13" i="1"/>
  <c r="F13" i="1" s="1"/>
  <c r="G13" i="1" s="1"/>
  <c r="F10" i="1"/>
  <c r="G10" i="1" s="1"/>
  <c r="A14" i="1" l="1"/>
  <c r="F14" i="1" s="1"/>
  <c r="G14" i="1" s="1"/>
  <c r="A15" i="1" l="1"/>
  <c r="F15" i="1" s="1"/>
  <c r="G15" i="1" s="1"/>
  <c r="A16" i="1" l="1"/>
  <c r="F16" i="1" s="1"/>
  <c r="G16" i="1" s="1"/>
  <c r="A17" i="1" l="1"/>
  <c r="F17" i="1" s="1"/>
  <c r="G17" i="1" s="1"/>
  <c r="A18" i="1" l="1"/>
  <c r="F18" i="1" s="1"/>
  <c r="G18" i="1" s="1"/>
  <c r="A19" i="1" l="1"/>
  <c r="F19" i="1" s="1"/>
  <c r="G19" i="1" s="1"/>
  <c r="A20" i="1" l="1"/>
  <c r="F20" i="1" s="1"/>
  <c r="G20" i="1" s="1"/>
  <c r="A21" i="1" l="1"/>
  <c r="F21" i="1" s="1"/>
  <c r="G21" i="1" s="1"/>
  <c r="A22" i="1" l="1"/>
  <c r="F22" i="1" s="1"/>
  <c r="G22" i="1" s="1"/>
  <c r="A23" i="1" l="1"/>
  <c r="F23" i="1" s="1"/>
  <c r="G23" i="1" s="1"/>
  <c r="A24" i="1" l="1"/>
  <c r="F24" i="1" s="1"/>
  <c r="G24" i="1" s="1"/>
  <c r="A25" i="1" l="1"/>
  <c r="F25" i="1" s="1"/>
  <c r="G25" i="1" s="1"/>
  <c r="A26" i="1" l="1"/>
  <c r="F26" i="1" s="1"/>
  <c r="G26" i="1" s="1"/>
  <c r="A27" i="1" l="1"/>
  <c r="F27" i="1" s="1"/>
  <c r="G27" i="1" s="1"/>
  <c r="A28" i="1" l="1"/>
  <c r="F28" i="1" s="1"/>
  <c r="G28" i="1" s="1"/>
  <c r="A29" i="1" l="1"/>
  <c r="F29" i="1" s="1"/>
  <c r="G29" i="1" s="1"/>
  <c r="A30" i="1" l="1"/>
  <c r="F30" i="1" s="1"/>
  <c r="G30" i="1" s="1"/>
  <c r="A31" i="1" l="1"/>
  <c r="F31" i="1" s="1"/>
  <c r="G31" i="1" s="1"/>
  <c r="A32" i="1" l="1"/>
  <c r="F32" i="1" s="1"/>
  <c r="G32" i="1" s="1"/>
  <c r="A33" i="1" l="1"/>
  <c r="F33" i="1" s="1"/>
  <c r="G33" i="1" s="1"/>
  <c r="A34" i="1" l="1"/>
  <c r="F34" i="1" s="1"/>
  <c r="G34" i="1" s="1"/>
  <c r="A35" i="1" l="1"/>
  <c r="F35" i="1" s="1"/>
  <c r="G35" i="1" s="1"/>
  <c r="A36" i="1" l="1"/>
  <c r="F36" i="1" s="1"/>
  <c r="G36" i="1" s="1"/>
  <c r="A37" i="1" l="1"/>
  <c r="F37" i="1" s="1"/>
  <c r="G37" i="1" s="1"/>
  <c r="A38" i="1" l="1"/>
  <c r="F38" i="1" s="1"/>
  <c r="G38" i="1" s="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<sst xmlns="http://schemas.openxmlformats.org/spreadsheetml/2006/main" count="453" uniqueCount="205">
  <si>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</si>
  <si>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</si>
  <si>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</si>
  <si>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</si>
  <si>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</si>
  <si>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</si>
  <si>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</si>
  <si>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</si>
  <si>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</si>
  <si>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</si>
  <si>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</si>
  <si>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</si>
  <si>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</si>
  <si>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</si>
  <si>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</si>
  <si>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</si>
  <si>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</si>
  <si>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</si>
  <si>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</si>
  <si>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</si>
  <si>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</si>
  <si>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</si>
  <si>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</si>
  <si>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</si>
  <si>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</si>
  <si>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</si>
  <si>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</si>
  <si>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</si>
  <si>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</si>
  <si>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</si>
  <si>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</si>
  <si>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</si>
  <si>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</si>
  <si>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</si>
  <si>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</si>
  <si>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</si>
  <si>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</si>
  <si>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</si>
  <si>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</si>
  <si>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</si>
  <si>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</si>
  <si>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</si>
  <si>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</si>
  <si>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</si>
  <si>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</si>
  <si>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</si>
  <si>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</si>
  <si>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</si>
  <si>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</si>
  <si>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</si>
  <si>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</si>
  <si>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</si>
  <si>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</si>
  <si>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</si>
  <si>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</si>
  <si>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</si>
  <si>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</si>
  <si>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</si>
  <si>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</si>
  <si>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</si>
  <si>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</si>
  <si>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</si>
  <si>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</si>
  <si>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</si>
  <si>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</si>
  <si>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</si>
  <si>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</si>
  <si>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</si>
  <si>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</si>
  <si>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</si>
  <si>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</si>
  <si>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</si>
  <si>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</si>
  <si>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</si>
  <si>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</si>
  <si>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</si>
  <si>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</si>
  <si>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</si>
  <si>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</si>
  <si>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</si>
  <si>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</si>
  <si>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</si>
  <si>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</si>
  <si>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</si>
  <si>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</si>
  <si>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</si>
  <si>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</si>
  <si>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</si>
  <si>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</si>
  <si>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</si>
  <si>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</si>
  <si>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</si>
  <si>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</si>
  <si>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</si>
  <si>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</si>
  <si>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</si>
  <si>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</si>
  <si>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</si>
  <si>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</si>
  <si>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</si>
  <si>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</si>
  <si>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</si>
  <si>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</si>
  <si>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</si>
  <si>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</si>
  <si>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</si>
  <si>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</si>
  <si>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</si>
  <si>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</si>
  <si>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</si>
  <si>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</si>
  <si>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</si>
  <si>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</si>
  <si>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</si>
  <si>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</si>
  <si>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</si>
  <si>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</si>
  <si>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</si>
  <si>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</si>
  <si>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</si>
  <si>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</si>
  <si>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</si>
  <si>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</si>
  <si>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</si>
  <si>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</si>
  <si>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</si>
  <si>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</si>
  <si>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</si>
  <si>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</si>
  <si>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</si>
  <si>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</si>
  <si>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</si>
  <si>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</si>
  <si>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</si>
  <si>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</si>
  <si>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</si>
  <si>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</si>
  <si>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</si>
  <si>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</si>
  <si>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</si>
  <si>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</si>
  <si>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</si>
  <si>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</si>
  <si>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</si>
  <si>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</si>
  <si>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</si>
  <si>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</si>
  <si>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</si>
  <si>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</si>
  <si>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</si>
  <si>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</si>
  <si>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</si>
  <si>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</si>
  <si>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</si>
  <si>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</si>
  <si>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</si>
  <si>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</si>
  <si>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</si>
  <si>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</si>
  <si>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</si>
  <si>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</si>
  <si>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</si>
  <si>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</si>
  <si>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</si>
  <si>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</si>
  <si>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</si>
  <si>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</si>
  <si>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</si>
  <si>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</si>
  <si>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</si>
  <si>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</si>
  <si>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</si>
  <si>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</si>
  <si>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</si>
  <si>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</si>
  <si>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</si>
  <si>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</si>
  <si>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</si>
  <si>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</si>
  <si>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</si>
  <si>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</si>
  <si>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</si>
  <si>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</si>
  <si>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</si>
  <si>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</si>
  <si>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</si>
  <si>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</si>
  <si>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Los hidrocarburos</t>
  </si>
  <si>
    <t>Lyz Marcela Bernal Gómez</t>
  </si>
  <si>
    <t>Fotografía</t>
  </si>
  <si>
    <t>Ilustración</t>
  </si>
  <si>
    <t>Cambiar Methane por Metano</t>
  </si>
  <si>
    <t>Eliminar todos lostextos en inglés</t>
  </si>
  <si>
    <t>Ver observaciones y descripción</t>
  </si>
  <si>
    <t>Realizar tablas como se deja en imagen guía</t>
  </si>
  <si>
    <t>Cambiar ethane por Etano</t>
  </si>
  <si>
    <t xml:space="preserve">Realizar tabla como imagen guía </t>
  </si>
  <si>
    <t xml:space="preserve">Esta ilustración se encuentra en REC60 GitHub, pero debe modificarse el tamaño </t>
  </si>
  <si>
    <t>CN_11_11_REC50</t>
  </si>
  <si>
    <t>Aunque esta ilustración está egn GitHub, por favor colorear los números en verde como imagen guía</t>
  </si>
  <si>
    <t>Realizar como imagen guía</t>
  </si>
  <si>
    <t xml:space="preserve">Esta fotografía se encuentra en REC60 GitHub, pero debe modificarse el tamaño </t>
  </si>
  <si>
    <t xml:space="preserve">Esta ilustración se encuentra en REC60 GitHub, pero debe modificarse el tamaño. Por favor colorear los números debajo de la C en Verde </t>
  </si>
  <si>
    <t>Esta ilustración se encuentra en REC60 GitHub, pero debe modificarse el tamaño. Por favor colorear los números de acuerdo a IMG26</t>
  </si>
  <si>
    <t>Tabla para ficha del estudiante</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</si>
</sst>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jpe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jpe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9</xdr:col>
      <xdr:colOff>555461</xdr:colOff>
      <xdr:row>9</xdr:row>
      <xdr:rowOff>71438</xdr:rowOff>
    </xdr:from>
    <xdr:to>
      <xdr:col>9</xdr:col>
      <xdr:colOff>2034331</xdr:colOff>
      <xdr:row>9</xdr:row>
      <xdr:rowOff>906062</xdr:rowOff>
    </xdr:to>
    <xdr:pic>
      <xdr:nvPicPr>
        <xdr:cNvPr id="2" name="Picture 2" descr="http://thumb1.shutterstock.com/display_pic_with_logo/1584560/214418308/stock-photo-molecule-of-propane-molecular-structure-of-propane-close-up-on-a-white-background-214418308.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47649" y="2226469"/>
          <a:ext cx="1478870" cy="8346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337210</xdr:colOff>
      <xdr:row>10</xdr:row>
      <xdr:rowOff>83343</xdr:rowOff>
    </xdr:from>
    <xdr:to>
      <xdr:col>9</xdr:col>
      <xdr:colOff>2208321</xdr:colOff>
      <xdr:row>10</xdr:row>
      <xdr:rowOff>1593520</xdr:rowOff>
    </xdr:to>
    <xdr:pic>
      <xdr:nvPicPr>
        <xdr:cNvPr id="3" name="Picture 4" descr="Blue button with methane element. eps10 - stock vecto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29398" y="3298031"/>
          <a:ext cx="1871111" cy="15101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473853</xdr:colOff>
      <xdr:row>11</xdr:row>
      <xdr:rowOff>142875</xdr:rowOff>
    </xdr:from>
    <xdr:to>
      <xdr:col>9</xdr:col>
      <xdr:colOff>1976436</xdr:colOff>
      <xdr:row>11</xdr:row>
      <xdr:rowOff>1338263</xdr:rowOff>
    </xdr:to>
    <xdr:pic>
      <xdr:nvPicPr>
        <xdr:cNvPr id="4" name="Imagen 3"/>
        <xdr:cNvPicPr>
          <a:picLocks noChangeAspect="1"/>
        </xdr:cNvPicPr>
      </xdr:nvPicPr>
      <xdr:blipFill>
        <a:blip xmlns:r="http://schemas.openxmlformats.org/officeDocument/2006/relationships" r:embed="rId3"/>
        <a:stretch>
          <a:fillRect/>
        </a:stretch>
      </xdr:blipFill>
      <xdr:spPr>
        <a:xfrm>
          <a:off x="14166041" y="5012531"/>
          <a:ext cx="1502583" cy="1195388"/>
        </a:xfrm>
        <a:prstGeom prst="rect">
          <a:avLst/>
        </a:prstGeom>
      </xdr:spPr>
    </xdr:pic>
    <xdr:clientData/>
  </xdr:twoCellAnchor>
  <xdr:twoCellAnchor editAs="oneCell">
    <xdr:from>
      <xdr:col>9</xdr:col>
      <xdr:colOff>214312</xdr:colOff>
      <xdr:row>12</xdr:row>
      <xdr:rowOff>211825</xdr:rowOff>
    </xdr:from>
    <xdr:to>
      <xdr:col>9</xdr:col>
      <xdr:colOff>2495248</xdr:colOff>
      <xdr:row>12</xdr:row>
      <xdr:rowOff>1803411</xdr:rowOff>
    </xdr:to>
    <xdr:pic>
      <xdr:nvPicPr>
        <xdr:cNvPr id="5" name="Picture 4" descr="http://thumb1.shutterstock.com/display_pic_with_logo/2026082/175174214/stock-photo-propane-is-a-three-carbon-alkane-with-the-molecular-formula-c-h-normally-a-gas-but-compressible-175174214.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906500" y="6581669"/>
          <a:ext cx="2280936" cy="15915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67248</xdr:colOff>
      <xdr:row>13</xdr:row>
      <xdr:rowOff>309562</xdr:rowOff>
    </xdr:from>
    <xdr:to>
      <xdr:col>9</xdr:col>
      <xdr:colOff>2476499</xdr:colOff>
      <xdr:row>13</xdr:row>
      <xdr:rowOff>2066925</xdr:rowOff>
    </xdr:to>
    <xdr:pic>
      <xdr:nvPicPr>
        <xdr:cNvPr id="6" name="Imagen 5"/>
        <xdr:cNvPicPr>
          <a:picLocks noChangeAspect="1"/>
        </xdr:cNvPicPr>
      </xdr:nvPicPr>
      <xdr:blipFill>
        <a:blip xmlns:r="http://schemas.openxmlformats.org/officeDocument/2006/relationships" r:embed="rId5"/>
        <a:stretch>
          <a:fillRect/>
        </a:stretch>
      </xdr:blipFill>
      <xdr:spPr>
        <a:xfrm>
          <a:off x="13759436" y="8548687"/>
          <a:ext cx="2409251" cy="1757363"/>
        </a:xfrm>
        <a:prstGeom prst="rect">
          <a:avLst/>
        </a:prstGeom>
      </xdr:spPr>
    </xdr:pic>
    <xdr:clientData/>
  </xdr:twoCellAnchor>
  <xdr:twoCellAnchor editAs="oneCell">
    <xdr:from>
      <xdr:col>9</xdr:col>
      <xdr:colOff>493213</xdr:colOff>
      <xdr:row>14</xdr:row>
      <xdr:rowOff>631031</xdr:rowOff>
    </xdr:from>
    <xdr:to>
      <xdr:col>9</xdr:col>
      <xdr:colOff>2571750</xdr:colOff>
      <xdr:row>14</xdr:row>
      <xdr:rowOff>2794779</xdr:rowOff>
    </xdr:to>
    <xdr:pic>
      <xdr:nvPicPr>
        <xdr:cNvPr id="7" name="Imagen 6"/>
        <xdr:cNvPicPr>
          <a:picLocks noChangeAspect="1"/>
        </xdr:cNvPicPr>
      </xdr:nvPicPr>
      <xdr:blipFill>
        <a:blip xmlns:r="http://schemas.openxmlformats.org/officeDocument/2006/relationships" r:embed="rId6"/>
        <a:stretch>
          <a:fillRect/>
        </a:stretch>
      </xdr:blipFill>
      <xdr:spPr>
        <a:xfrm>
          <a:off x="14185401" y="11370469"/>
          <a:ext cx="2078537" cy="2163748"/>
        </a:xfrm>
        <a:prstGeom prst="rect">
          <a:avLst/>
        </a:prstGeom>
      </xdr:spPr>
    </xdr:pic>
    <xdr:clientData/>
  </xdr:twoCellAnchor>
  <xdr:twoCellAnchor editAs="oneCell">
    <xdr:from>
      <xdr:col>9</xdr:col>
      <xdr:colOff>333375</xdr:colOff>
      <xdr:row>15</xdr:row>
      <xdr:rowOff>261938</xdr:rowOff>
    </xdr:from>
    <xdr:to>
      <xdr:col>9</xdr:col>
      <xdr:colOff>2327910</xdr:colOff>
      <xdr:row>15</xdr:row>
      <xdr:rowOff>2874328</xdr:rowOff>
    </xdr:to>
    <xdr:pic>
      <xdr:nvPicPr>
        <xdr:cNvPr id="9" name="Imagen 8"/>
        <xdr:cNvPicPr/>
      </xdr:nvPicPr>
      <xdr:blipFill rotWithShape="1">
        <a:blip xmlns:r="http://schemas.openxmlformats.org/officeDocument/2006/relationships" r:embed="rId7"/>
        <a:srcRect l="41473" t="10162" r="22974" b="7030"/>
        <a:stretch/>
      </xdr:blipFill>
      <xdr:spPr bwMode="auto">
        <a:xfrm>
          <a:off x="14025563" y="13882688"/>
          <a:ext cx="1994535" cy="261239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226219</xdr:colOff>
      <xdr:row>16</xdr:row>
      <xdr:rowOff>238126</xdr:rowOff>
    </xdr:from>
    <xdr:to>
      <xdr:col>9</xdr:col>
      <xdr:colOff>2455069</xdr:colOff>
      <xdr:row>16</xdr:row>
      <xdr:rowOff>2857501</xdr:rowOff>
    </xdr:to>
    <xdr:pic>
      <xdr:nvPicPr>
        <xdr:cNvPr id="10" name="Imagen 9"/>
        <xdr:cNvPicPr/>
      </xdr:nvPicPr>
      <xdr:blipFill rotWithShape="1">
        <a:blip xmlns:r="http://schemas.openxmlformats.org/officeDocument/2006/relationships" r:embed="rId8"/>
        <a:srcRect l="37509" t="9660" r="22776" b="7326"/>
        <a:stretch/>
      </xdr:blipFill>
      <xdr:spPr bwMode="auto">
        <a:xfrm>
          <a:off x="13918407" y="16918782"/>
          <a:ext cx="2228850" cy="26193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295795</xdr:colOff>
      <xdr:row>17</xdr:row>
      <xdr:rowOff>285749</xdr:rowOff>
    </xdr:from>
    <xdr:to>
      <xdr:col>9</xdr:col>
      <xdr:colOff>2321719</xdr:colOff>
      <xdr:row>17</xdr:row>
      <xdr:rowOff>1726406</xdr:rowOff>
    </xdr:to>
    <xdr:pic>
      <xdr:nvPicPr>
        <xdr:cNvPr id="11" name="Imagen 10"/>
        <xdr:cNvPicPr>
          <a:picLocks noChangeAspect="1"/>
        </xdr:cNvPicPr>
      </xdr:nvPicPr>
      <xdr:blipFill>
        <a:blip xmlns:r="http://schemas.openxmlformats.org/officeDocument/2006/relationships" r:embed="rId9"/>
        <a:stretch>
          <a:fillRect/>
        </a:stretch>
      </xdr:blipFill>
      <xdr:spPr>
        <a:xfrm>
          <a:off x="13987983" y="20026312"/>
          <a:ext cx="2025924" cy="1440657"/>
        </a:xfrm>
        <a:prstGeom prst="rect">
          <a:avLst/>
        </a:prstGeom>
      </xdr:spPr>
    </xdr:pic>
    <xdr:clientData/>
  </xdr:twoCellAnchor>
  <xdr:twoCellAnchor editAs="oneCell">
    <xdr:from>
      <xdr:col>9</xdr:col>
      <xdr:colOff>466876</xdr:colOff>
      <xdr:row>18</xdr:row>
      <xdr:rowOff>23812</xdr:rowOff>
    </xdr:from>
    <xdr:to>
      <xdr:col>9</xdr:col>
      <xdr:colOff>2276172</xdr:colOff>
      <xdr:row>18</xdr:row>
      <xdr:rowOff>2001416</xdr:rowOff>
    </xdr:to>
    <xdr:pic>
      <xdr:nvPicPr>
        <xdr:cNvPr id="12" name="Imagen 11"/>
        <xdr:cNvPicPr>
          <a:picLocks noChangeAspect="1"/>
        </xdr:cNvPicPr>
      </xdr:nvPicPr>
      <xdr:blipFill>
        <a:blip xmlns:r="http://schemas.openxmlformats.org/officeDocument/2006/relationships" r:embed="rId10"/>
        <a:stretch>
          <a:fillRect/>
        </a:stretch>
      </xdr:blipFill>
      <xdr:spPr>
        <a:xfrm>
          <a:off x="14159064" y="21871781"/>
          <a:ext cx="1809296" cy="1977604"/>
        </a:xfrm>
        <a:prstGeom prst="rect">
          <a:avLst/>
        </a:prstGeom>
      </xdr:spPr>
    </xdr:pic>
    <xdr:clientData/>
  </xdr:twoCellAnchor>
  <xdr:twoCellAnchor editAs="oneCell">
    <xdr:from>
      <xdr:col>9</xdr:col>
      <xdr:colOff>180124</xdr:colOff>
      <xdr:row>19</xdr:row>
      <xdr:rowOff>392906</xdr:rowOff>
    </xdr:from>
    <xdr:to>
      <xdr:col>9</xdr:col>
      <xdr:colOff>2549586</xdr:colOff>
      <xdr:row>19</xdr:row>
      <xdr:rowOff>1988344</xdr:rowOff>
    </xdr:to>
    <xdr:pic>
      <xdr:nvPicPr>
        <xdr:cNvPr id="13" name="Picture 2" descr="Highway transportation with cars and Truck - stock photo"/>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872312" y="24455437"/>
          <a:ext cx="2369462" cy="1595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242685</xdr:colOff>
      <xdr:row>20</xdr:row>
      <xdr:rowOff>416718</xdr:rowOff>
    </xdr:from>
    <xdr:to>
      <xdr:col>9</xdr:col>
      <xdr:colOff>2274094</xdr:colOff>
      <xdr:row>20</xdr:row>
      <xdr:rowOff>1916906</xdr:rowOff>
    </xdr:to>
    <xdr:pic>
      <xdr:nvPicPr>
        <xdr:cNvPr id="14" name="Imagen 13"/>
        <xdr:cNvPicPr>
          <a:picLocks noChangeAspect="1"/>
        </xdr:cNvPicPr>
      </xdr:nvPicPr>
      <xdr:blipFill>
        <a:blip xmlns:r="http://schemas.openxmlformats.org/officeDocument/2006/relationships" r:embed="rId12"/>
        <a:stretch>
          <a:fillRect/>
        </a:stretch>
      </xdr:blipFill>
      <xdr:spPr>
        <a:xfrm>
          <a:off x="13934873" y="26991468"/>
          <a:ext cx="2031409" cy="1500188"/>
        </a:xfrm>
        <a:prstGeom prst="rect">
          <a:avLst/>
        </a:prstGeom>
      </xdr:spPr>
    </xdr:pic>
    <xdr:clientData/>
  </xdr:twoCellAnchor>
  <xdr:twoCellAnchor editAs="oneCell">
    <xdr:from>
      <xdr:col>9</xdr:col>
      <xdr:colOff>190500</xdr:colOff>
      <xdr:row>21</xdr:row>
      <xdr:rowOff>107156</xdr:rowOff>
    </xdr:from>
    <xdr:to>
      <xdr:col>9</xdr:col>
      <xdr:colOff>2019300</xdr:colOff>
      <xdr:row>21</xdr:row>
      <xdr:rowOff>2345531</xdr:rowOff>
    </xdr:to>
    <xdr:pic>
      <xdr:nvPicPr>
        <xdr:cNvPr id="15" name="Picture 2" descr="http://thumb7.shutterstock.com/display_pic_with_logo/3054548/348557471/stock-vector-c-h-ethane-d-molecule-isolated-on-white-348557471.jp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3882688" y="28884562"/>
          <a:ext cx="1828800" cy="2238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273844</xdr:colOff>
      <xdr:row>22</xdr:row>
      <xdr:rowOff>381000</xdr:rowOff>
    </xdr:from>
    <xdr:to>
      <xdr:col>9</xdr:col>
      <xdr:colOff>2607468</xdr:colOff>
      <xdr:row>22</xdr:row>
      <xdr:rowOff>2012156</xdr:rowOff>
    </xdr:to>
    <xdr:pic>
      <xdr:nvPicPr>
        <xdr:cNvPr id="16" name="Imagen 15"/>
        <xdr:cNvPicPr/>
      </xdr:nvPicPr>
      <xdr:blipFill rotWithShape="1">
        <a:blip xmlns:r="http://schemas.openxmlformats.org/officeDocument/2006/relationships" r:embed="rId14"/>
        <a:srcRect l="22743" t="26866" r="41955" b="28758"/>
        <a:stretch/>
      </xdr:blipFill>
      <xdr:spPr bwMode="auto">
        <a:xfrm>
          <a:off x="13966032" y="31611094"/>
          <a:ext cx="2333624" cy="1631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178592</xdr:colOff>
      <xdr:row>23</xdr:row>
      <xdr:rowOff>190500</xdr:rowOff>
    </xdr:from>
    <xdr:to>
      <xdr:col>9</xdr:col>
      <xdr:colOff>2488405</xdr:colOff>
      <xdr:row>23</xdr:row>
      <xdr:rowOff>2655093</xdr:rowOff>
    </xdr:to>
    <xdr:pic>
      <xdr:nvPicPr>
        <xdr:cNvPr id="20" name="Imagen 19"/>
        <xdr:cNvPicPr/>
      </xdr:nvPicPr>
      <xdr:blipFill rotWithShape="1">
        <a:blip xmlns:r="http://schemas.openxmlformats.org/officeDocument/2006/relationships" r:embed="rId15"/>
        <a:srcRect l="37510" t="25961" r="36014" b="36305"/>
        <a:stretch/>
      </xdr:blipFill>
      <xdr:spPr bwMode="auto">
        <a:xfrm>
          <a:off x="13870780" y="34075688"/>
          <a:ext cx="2309813" cy="246459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273842</xdr:colOff>
      <xdr:row>26</xdr:row>
      <xdr:rowOff>205463</xdr:rowOff>
    </xdr:from>
    <xdr:to>
      <xdr:col>9</xdr:col>
      <xdr:colOff>2476499</xdr:colOff>
      <xdr:row>26</xdr:row>
      <xdr:rowOff>1633132</xdr:rowOff>
    </xdr:to>
    <xdr:pic>
      <xdr:nvPicPr>
        <xdr:cNvPr id="22" name="Imagen 21"/>
        <xdr:cNvPicPr>
          <a:picLocks noChangeAspect="1"/>
        </xdr:cNvPicPr>
      </xdr:nvPicPr>
      <xdr:blipFill rotWithShape="1">
        <a:blip xmlns:r="http://schemas.openxmlformats.org/officeDocument/2006/relationships" r:embed="rId16"/>
        <a:srcRect l="38287" t="42737" r="43203" b="40890"/>
        <a:stretch/>
      </xdr:blipFill>
      <xdr:spPr>
        <a:xfrm>
          <a:off x="13966030" y="42294057"/>
          <a:ext cx="2202657" cy="1427669"/>
        </a:xfrm>
        <a:prstGeom prst="rect">
          <a:avLst/>
        </a:prstGeom>
      </xdr:spPr>
    </xdr:pic>
    <xdr:clientData/>
  </xdr:twoCellAnchor>
  <xdr:twoCellAnchor editAs="oneCell">
    <xdr:from>
      <xdr:col>9</xdr:col>
      <xdr:colOff>211454</xdr:colOff>
      <xdr:row>27</xdr:row>
      <xdr:rowOff>23810</xdr:rowOff>
    </xdr:from>
    <xdr:to>
      <xdr:col>10</xdr:col>
      <xdr:colOff>0</xdr:colOff>
      <xdr:row>27</xdr:row>
      <xdr:rowOff>1554989</xdr:rowOff>
    </xdr:to>
    <xdr:pic>
      <xdr:nvPicPr>
        <xdr:cNvPr id="23" name="Imagen 22"/>
        <xdr:cNvPicPr>
          <a:picLocks noChangeAspect="1"/>
        </xdr:cNvPicPr>
      </xdr:nvPicPr>
      <xdr:blipFill rotWithShape="1">
        <a:blip xmlns:r="http://schemas.openxmlformats.org/officeDocument/2006/relationships" r:embed="rId17"/>
        <a:srcRect l="36505" t="42386" r="44490" b="40009"/>
        <a:stretch/>
      </xdr:blipFill>
      <xdr:spPr>
        <a:xfrm>
          <a:off x="13903642" y="43874529"/>
          <a:ext cx="2443639" cy="1531179"/>
        </a:xfrm>
        <a:prstGeom prst="rect">
          <a:avLst/>
        </a:prstGeom>
      </xdr:spPr>
    </xdr:pic>
    <xdr:clientData/>
  </xdr:twoCellAnchor>
  <xdr:twoCellAnchor editAs="oneCell">
    <xdr:from>
      <xdr:col>9</xdr:col>
      <xdr:colOff>178594</xdr:colOff>
      <xdr:row>25</xdr:row>
      <xdr:rowOff>369093</xdr:rowOff>
    </xdr:from>
    <xdr:to>
      <xdr:col>9</xdr:col>
      <xdr:colOff>2345531</xdr:colOff>
      <xdr:row>25</xdr:row>
      <xdr:rowOff>1883568</xdr:rowOff>
    </xdr:to>
    <xdr:pic>
      <xdr:nvPicPr>
        <xdr:cNvPr id="25" name="Imagen 24"/>
        <xdr:cNvPicPr>
          <a:picLocks noChangeAspect="1"/>
        </xdr:cNvPicPr>
      </xdr:nvPicPr>
      <xdr:blipFill>
        <a:blip xmlns:r="http://schemas.openxmlformats.org/officeDocument/2006/relationships" r:embed="rId18"/>
        <a:stretch>
          <a:fillRect/>
        </a:stretch>
      </xdr:blipFill>
      <xdr:spPr>
        <a:xfrm>
          <a:off x="13870782" y="40362187"/>
          <a:ext cx="2166937" cy="1514475"/>
        </a:xfrm>
        <a:prstGeom prst="rect">
          <a:avLst/>
        </a:prstGeom>
      </xdr:spPr>
    </xdr:pic>
    <xdr:clientData/>
  </xdr:twoCellAnchor>
  <xdr:twoCellAnchor editAs="oneCell">
    <xdr:from>
      <xdr:col>9</xdr:col>
      <xdr:colOff>83343</xdr:colOff>
      <xdr:row>28</xdr:row>
      <xdr:rowOff>47625</xdr:rowOff>
    </xdr:from>
    <xdr:to>
      <xdr:col>9</xdr:col>
      <xdr:colOff>2476499</xdr:colOff>
      <xdr:row>28</xdr:row>
      <xdr:rowOff>1674689</xdr:rowOff>
    </xdr:to>
    <xdr:pic>
      <xdr:nvPicPr>
        <xdr:cNvPr id="26" name="Imagen 25"/>
        <xdr:cNvPicPr/>
      </xdr:nvPicPr>
      <xdr:blipFill rotWithShape="1">
        <a:blip xmlns:r="http://schemas.openxmlformats.org/officeDocument/2006/relationships" r:embed="rId19"/>
        <a:srcRect l="18220" t="25485" r="17151" b="17728"/>
        <a:stretch/>
      </xdr:blipFill>
      <xdr:spPr bwMode="auto">
        <a:xfrm>
          <a:off x="13775531" y="45529500"/>
          <a:ext cx="2393156" cy="162706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119063</xdr:colOff>
      <xdr:row>29</xdr:row>
      <xdr:rowOff>130969</xdr:rowOff>
    </xdr:from>
    <xdr:to>
      <xdr:col>9</xdr:col>
      <xdr:colOff>2538413</xdr:colOff>
      <xdr:row>29</xdr:row>
      <xdr:rowOff>1559719</xdr:rowOff>
    </xdr:to>
    <xdr:pic>
      <xdr:nvPicPr>
        <xdr:cNvPr id="27" name="Imagen 26"/>
        <xdr:cNvPicPr/>
      </xdr:nvPicPr>
      <xdr:blipFill rotWithShape="1">
        <a:blip xmlns:r="http://schemas.openxmlformats.org/officeDocument/2006/relationships" r:embed="rId20"/>
        <a:srcRect l="16972" t="22640" r="39918" b="32079"/>
        <a:stretch/>
      </xdr:blipFill>
      <xdr:spPr bwMode="auto">
        <a:xfrm>
          <a:off x="13811251" y="47363063"/>
          <a:ext cx="2419350" cy="14287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130969</xdr:colOff>
      <xdr:row>30</xdr:row>
      <xdr:rowOff>178592</xdr:rowOff>
    </xdr:from>
    <xdr:to>
      <xdr:col>9</xdr:col>
      <xdr:colOff>2547937</xdr:colOff>
      <xdr:row>30</xdr:row>
      <xdr:rowOff>1464467</xdr:rowOff>
    </xdr:to>
    <xdr:pic>
      <xdr:nvPicPr>
        <xdr:cNvPr id="28" name="Imagen 27"/>
        <xdr:cNvPicPr/>
      </xdr:nvPicPr>
      <xdr:blipFill rotWithShape="1">
        <a:blip xmlns:r="http://schemas.openxmlformats.org/officeDocument/2006/relationships" r:embed="rId21"/>
        <a:srcRect l="16803" t="23546" r="43483" b="38418"/>
        <a:stretch/>
      </xdr:blipFill>
      <xdr:spPr bwMode="auto">
        <a:xfrm>
          <a:off x="13823157" y="49125186"/>
          <a:ext cx="2416968" cy="12858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273843</xdr:colOff>
      <xdr:row>31</xdr:row>
      <xdr:rowOff>142874</xdr:rowOff>
    </xdr:from>
    <xdr:to>
      <xdr:col>9</xdr:col>
      <xdr:colOff>2255043</xdr:colOff>
      <xdr:row>31</xdr:row>
      <xdr:rowOff>1409223</xdr:rowOff>
    </xdr:to>
    <xdr:pic>
      <xdr:nvPicPr>
        <xdr:cNvPr id="29" name="Imagen 28" descr="http://thumb1.shutterstock.com/display_pic_with_logo/1072949/233006134/stock-photo-exclamation-mark-drawn-by-d-man-over-transparent-board-233006134.jpg"/>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3966031" y="50684905"/>
          <a:ext cx="1981200" cy="1266349"/>
        </a:xfrm>
        <a:prstGeom prst="rect">
          <a:avLst/>
        </a:prstGeom>
        <a:noFill/>
        <a:ln>
          <a:noFill/>
        </a:ln>
      </xdr:spPr>
    </xdr:pic>
    <xdr:clientData/>
  </xdr:twoCellAnchor>
  <xdr:twoCellAnchor editAs="oneCell">
    <xdr:from>
      <xdr:col>9</xdr:col>
      <xdr:colOff>392906</xdr:colOff>
      <xdr:row>32</xdr:row>
      <xdr:rowOff>11907</xdr:rowOff>
    </xdr:from>
    <xdr:to>
      <xdr:col>9</xdr:col>
      <xdr:colOff>2559844</xdr:colOff>
      <xdr:row>32</xdr:row>
      <xdr:rowOff>1714501</xdr:rowOff>
    </xdr:to>
    <xdr:pic>
      <xdr:nvPicPr>
        <xdr:cNvPr id="30" name="Imagen 29" descr="http://thumb1.shutterstock.com/display_pic_with_logo/9596/104069228/stock-photo-woman-chemist-shows-a-molecular-structure-104069228.jpg"/>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4085094" y="51970782"/>
          <a:ext cx="2166938" cy="1702594"/>
        </a:xfrm>
        <a:prstGeom prst="rect">
          <a:avLst/>
        </a:prstGeom>
        <a:noFill/>
        <a:ln>
          <a:noFill/>
        </a:ln>
      </xdr:spPr>
    </xdr:pic>
    <xdr:clientData/>
  </xdr:twoCellAnchor>
  <xdr:twoCellAnchor editAs="oneCell">
    <xdr:from>
      <xdr:col>9</xdr:col>
      <xdr:colOff>47625</xdr:colOff>
      <xdr:row>33</xdr:row>
      <xdr:rowOff>71438</xdr:rowOff>
    </xdr:from>
    <xdr:to>
      <xdr:col>9</xdr:col>
      <xdr:colOff>2583656</xdr:colOff>
      <xdr:row>33</xdr:row>
      <xdr:rowOff>1616903</xdr:rowOff>
    </xdr:to>
    <xdr:pic>
      <xdr:nvPicPr>
        <xdr:cNvPr id="31" name="Imagen 30"/>
        <xdr:cNvPicPr>
          <a:picLocks noChangeAspect="1"/>
        </xdr:cNvPicPr>
      </xdr:nvPicPr>
      <xdr:blipFill rotWithShape="1">
        <a:blip xmlns:r="http://schemas.openxmlformats.org/officeDocument/2006/relationships" r:embed="rId24"/>
        <a:srcRect l="46008" t="48196" r="40135" b="44233"/>
        <a:stretch/>
      </xdr:blipFill>
      <xdr:spPr>
        <a:xfrm>
          <a:off x="13739813" y="53756719"/>
          <a:ext cx="2536031" cy="1545465"/>
        </a:xfrm>
        <a:prstGeom prst="rect">
          <a:avLst/>
        </a:prstGeom>
      </xdr:spPr>
    </xdr:pic>
    <xdr:clientData/>
  </xdr:twoCellAnchor>
  <xdr:twoCellAnchor editAs="oneCell">
    <xdr:from>
      <xdr:col>9</xdr:col>
      <xdr:colOff>83343</xdr:colOff>
      <xdr:row>34</xdr:row>
      <xdr:rowOff>127923</xdr:rowOff>
    </xdr:from>
    <xdr:to>
      <xdr:col>9</xdr:col>
      <xdr:colOff>2405062</xdr:colOff>
      <xdr:row>34</xdr:row>
      <xdr:rowOff>1091083</xdr:rowOff>
    </xdr:to>
    <xdr:pic>
      <xdr:nvPicPr>
        <xdr:cNvPr id="32" name="Imagen 31"/>
        <xdr:cNvPicPr>
          <a:picLocks noChangeAspect="1"/>
        </xdr:cNvPicPr>
      </xdr:nvPicPr>
      <xdr:blipFill rotWithShape="1">
        <a:blip xmlns:r="http://schemas.openxmlformats.org/officeDocument/2006/relationships" r:embed="rId25"/>
        <a:srcRect l="40465" t="46259" r="46766" b="45818"/>
        <a:stretch/>
      </xdr:blipFill>
      <xdr:spPr>
        <a:xfrm>
          <a:off x="13775531" y="55551517"/>
          <a:ext cx="2321719" cy="963160"/>
        </a:xfrm>
        <a:prstGeom prst="rect">
          <a:avLst/>
        </a:prstGeom>
      </xdr:spPr>
    </xdr:pic>
    <xdr:clientData/>
  </xdr:twoCellAnchor>
  <xdr:twoCellAnchor editAs="oneCell">
    <xdr:from>
      <xdr:col>9</xdr:col>
      <xdr:colOff>261938</xdr:colOff>
      <xdr:row>35</xdr:row>
      <xdr:rowOff>71436</xdr:rowOff>
    </xdr:from>
    <xdr:to>
      <xdr:col>9</xdr:col>
      <xdr:colOff>2512218</xdr:colOff>
      <xdr:row>35</xdr:row>
      <xdr:rowOff>1224429</xdr:rowOff>
    </xdr:to>
    <xdr:pic>
      <xdr:nvPicPr>
        <xdr:cNvPr id="33" name="Imagen 32"/>
        <xdr:cNvPicPr>
          <a:picLocks noChangeAspect="1"/>
        </xdr:cNvPicPr>
      </xdr:nvPicPr>
      <xdr:blipFill rotWithShape="1">
        <a:blip xmlns:r="http://schemas.openxmlformats.org/officeDocument/2006/relationships" r:embed="rId26"/>
        <a:srcRect l="43038" t="39041" r="42708" b="52509"/>
        <a:stretch/>
      </xdr:blipFill>
      <xdr:spPr>
        <a:xfrm>
          <a:off x="13954126" y="56709467"/>
          <a:ext cx="2250280" cy="1152993"/>
        </a:xfrm>
        <a:prstGeom prst="rect">
          <a:avLst/>
        </a:prstGeom>
      </xdr:spPr>
    </xdr:pic>
    <xdr:clientData/>
  </xdr:twoCellAnchor>
  <xdr:twoCellAnchor editAs="oneCell">
    <xdr:from>
      <xdr:col>9</xdr:col>
      <xdr:colOff>108857</xdr:colOff>
      <xdr:row>24</xdr:row>
      <xdr:rowOff>129267</xdr:rowOff>
    </xdr:from>
    <xdr:to>
      <xdr:col>9</xdr:col>
      <xdr:colOff>2571750</xdr:colOff>
      <xdr:row>24</xdr:row>
      <xdr:rowOff>2748643</xdr:rowOff>
    </xdr:to>
    <xdr:pic>
      <xdr:nvPicPr>
        <xdr:cNvPr id="35" name="Imagen 34"/>
        <xdr:cNvPicPr/>
      </xdr:nvPicPr>
      <xdr:blipFill rotWithShape="1">
        <a:blip xmlns:r="http://schemas.openxmlformats.org/officeDocument/2006/relationships" r:embed="rId27"/>
        <a:srcRect l="37848" t="23243" r="28038" b="9439"/>
        <a:stretch/>
      </xdr:blipFill>
      <xdr:spPr bwMode="auto">
        <a:xfrm>
          <a:off x="13824857" y="37099874"/>
          <a:ext cx="2462893" cy="261937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35</xdr:row>
      <xdr:rowOff>1211035</xdr:rowOff>
    </xdr:from>
    <xdr:to>
      <xdr:col>9</xdr:col>
      <xdr:colOff>2628900</xdr:colOff>
      <xdr:row>36</xdr:row>
      <xdr:rowOff>2310493</xdr:rowOff>
    </xdr:to>
    <xdr:pic>
      <xdr:nvPicPr>
        <xdr:cNvPr id="38" name="Imagen 37"/>
        <xdr:cNvPicPr/>
      </xdr:nvPicPr>
      <xdr:blipFill rotWithShape="1">
        <a:blip xmlns:r="http://schemas.openxmlformats.org/officeDocument/2006/relationships" r:embed="rId28"/>
        <a:srcRect l="39715" t="10867" r="18534" b="15476"/>
        <a:stretch/>
      </xdr:blipFill>
      <xdr:spPr bwMode="auto">
        <a:xfrm>
          <a:off x="14001750" y="57843964"/>
          <a:ext cx="2343150" cy="2324100"/>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70" zoomScaleNormal="70" zoomScalePageLayoutView="140" workbookViewId="0">
      <pane ySplit="9" topLeftCell="A35" activePane="bottomLeft" state="frozen"/>
      <selection pane="bottomLeft" activeCell="D38" sqref="D38"/>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F7</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Inicio</v>
      </c>
      <c r="N2" s="2">
        <v>0</v>
      </c>
      <c r="O2" s="2" t="str">
        <f>'Definición técnica de imagenes'!A3</f>
        <v>M3A</v>
      </c>
    </row>
    <row r="3" spans="1:16" ht="15.75" x14ac:dyDescent="0.25">
      <c r="A3" s="1"/>
      <c r="B3" s="4" t="s">
        <v>8</v>
      </c>
      <c r="C3" s="87">
        <v>11</v>
      </c>
      <c r="D3" s="88"/>
      <c r="F3" s="80"/>
      <c r="G3" s="81"/>
      <c r="H3" s="58"/>
      <c r="I3" s="38"/>
      <c r="J3" s="14"/>
      <c r="L3" s="2" t="s">
        <v>154</v>
      </c>
      <c r="M3" s="2" t="str">
        <f ca="1">IF($N3&lt;COUNTIF('Definición técnica de imagenes'!$A$3:$A$102,$G$5),OFFSET('Definición técnica de imagenes'!$A$1,MATCH($G$5,'Definición técnica de imagenes'!$A$1:$A$104,0)-1+$N3,1,1,1),"")</f>
        <v>Contenido</v>
      </c>
      <c r="N3" s="2">
        <v>1</v>
      </c>
      <c r="O3" s="2" t="str">
        <f>'Definición técnica de imagenes'!A4</f>
        <v>M5A</v>
      </c>
    </row>
    <row r="4" spans="1:16" ht="16.5" x14ac:dyDescent="0.3">
      <c r="A4" s="1"/>
      <c r="B4" s="4" t="s">
        <v>54</v>
      </c>
      <c r="C4" s="87" t="s">
        <v>187</v>
      </c>
      <c r="D4" s="88"/>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188</v>
      </c>
      <c r="D5" s="90"/>
      <c r="E5" s="5"/>
      <c r="F5" s="37" t="str">
        <f>IF(G4="Recurso","Motor del recurso","")</f>
        <v>Motor del recurso</v>
      </c>
      <c r="G5" s="61" t="s">
        <v>135</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198</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F7</v>
      </c>
      <c r="F9" s="57" t="s">
        <v>61</v>
      </c>
      <c r="G9" s="57" t="s">
        <v>59</v>
      </c>
      <c r="H9" s="57" t="s">
        <v>60</v>
      </c>
      <c r="I9" s="57" t="s">
        <v>114</v>
      </c>
      <c r="J9" s="18" t="s">
        <v>6</v>
      </c>
      <c r="K9" s="19" t="s">
        <v>7</v>
      </c>
      <c r="O9" s="2" t="str">
        <f>'Definición técnica de imagenes'!A11</f>
        <v>M10B</v>
      </c>
    </row>
    <row r="10" spans="1:16" s="11" customFormat="1" ht="83.25" customHeight="1" x14ac:dyDescent="0.25">
      <c r="A10" s="12" t="str">
        <f>IF(OR(B10&lt;&gt;"",J10&lt;&gt;""),"IMG01","")</f>
        <v>IMG01</v>
      </c>
      <c r="B10" s="62">
        <v>214418308</v>
      </c>
      <c r="C10" s="20" t="str">
        <f t="shared" ref="C10:C41" si="0">IF(OR(B10&lt;&gt;"",J10&lt;&gt;""),IF($G$4="Recurso",CONCATENATE($G$4," ",$G$5),$G$4),"")</f>
        <v>Recurso F7</v>
      </c>
      <c r="D10" s="63" t="s">
        <v>189</v>
      </c>
      <c r="E10" s="63" t="s">
        <v>150</v>
      </c>
      <c r="F10" s="13" t="str">
        <f t="shared" ref="F10" ca="1" si="1">IF(OR(B10&lt;&gt;"",J10&lt;&gt;""),CONCATENATE($C$7,"_",$A10,IF($G$4="Cuaderno de Estudio","_small",CONCATENATE(IF(I10="","","n"),IF(LEFT($G$5,1)="F",".jpg",".png")))),"")</f>
        <v>CN_11_11_REC50_IMG01.jpg</v>
      </c>
      <c r="G10" s="13" t="str">
        <f ca="1">IF($F10&lt;&gt;"",IF($G$4="Recurso",VLOOKUP($E10,OFFSET('Definición técnica de imagenes'!$A$1,MATCH($G$5,'Definición técnica de imagenes'!$A$1:$A$104,0)-1,1,COUNTIF('Definición técnica de imagenes'!$A$3:$A$102,$G$5),5),5,FALSE),'Definición técnica de imagenes'!$F$16),"")</f>
        <v>350 x 230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c r="K10" s="64"/>
      <c r="O10" s="2" t="str">
        <f>'Definición técnica de imagenes'!A12</f>
        <v>M12D</v>
      </c>
    </row>
    <row r="11" spans="1:16" s="11" customFormat="1" ht="130.5" customHeight="1" x14ac:dyDescent="0.25">
      <c r="A11" s="12" t="str">
        <f t="shared" ref="A11:A18" si="3">IF(OR(B11&lt;&gt;"",J11&lt;&gt;""),CONCATENATE(LEFT(A10,3),IF(MID(A10,4,2)+1&lt;10,CONCATENATE("0",MID(A10,4,2)+1))),"")</f>
        <v>IMG02</v>
      </c>
      <c r="B11" s="62">
        <v>166624091</v>
      </c>
      <c r="C11" s="20" t="str">
        <f t="shared" si="0"/>
        <v>Recurso F7</v>
      </c>
      <c r="D11" s="63" t="s">
        <v>190</v>
      </c>
      <c r="E11" s="63" t="s">
        <v>150</v>
      </c>
      <c r="F11" s="13" t="str">
        <f t="shared" ref="F11:F74" ca="1" si="4">IF(OR(B11&lt;&gt;"",J11&lt;&gt;""),CONCATENATE($C$7,"_",$A11,IF($G$4="Cuaderno de Estudio","_small",CONCATENATE(IF(I11="","","n"),IF(LEFT($G$5,1)="F",".jpg",".png")))),"")</f>
        <v>CN_11_11_REC50_IMG02.jpg</v>
      </c>
      <c r="G11" s="13" t="str">
        <f ca="1">IF($F11&lt;&gt;"",IF($G$4="Recurso",VLOOKUP($E11,OFFSET('Definición técnica de imagenes'!$A$1,MATCH($G$5,'Definición técnica de imagenes'!$A$1:$A$104,0)-1,1,COUNTIF('Definición técnica de imagenes'!$A$3:$A$102,$G$5),5),5,FALSE),'Definición técnica de imagenes'!$F$16),"")</f>
        <v>350 x 230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c r="K11" s="65" t="s">
        <v>191</v>
      </c>
      <c r="O11" s="2" t="str">
        <f>'Definición técnica de imagenes'!A13</f>
        <v>M101</v>
      </c>
    </row>
    <row r="12" spans="1:16" s="11" customFormat="1" ht="118.5" customHeight="1" x14ac:dyDescent="0.25">
      <c r="A12" s="12" t="str">
        <f t="shared" si="3"/>
        <v>IMG03</v>
      </c>
      <c r="B12" s="62">
        <v>159230894</v>
      </c>
      <c r="C12" s="20" t="str">
        <f t="shared" si="0"/>
        <v>Recurso F7</v>
      </c>
      <c r="D12" s="63" t="s">
        <v>190</v>
      </c>
      <c r="E12" s="63" t="s">
        <v>150</v>
      </c>
      <c r="F12" s="13" t="str">
        <f t="shared" ca="1" si="4"/>
        <v>CN_11_11_REC50_IMG03.jpg</v>
      </c>
      <c r="G12" s="13" t="str">
        <f ca="1">IF($F12&lt;&gt;"",IF($G$4="Recurso",VLOOKUP($E12,OFFSET('Definición técnica de imagenes'!$A$1,MATCH($G$5,'Definición técnica de imagenes'!$A$1:$A$104,0)-1,1,COUNTIF('Definición técnica de imagenes'!$A$3:$A$102,$G$5),5),5,FALSE),'Definición técnica de imagenes'!$F$16),"")</f>
        <v>350 x 230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c r="K12" s="64"/>
      <c r="O12" s="2" t="str">
        <f>'Definición técnica de imagenes'!A18</f>
        <v>Diaporama F1</v>
      </c>
    </row>
    <row r="13" spans="1:16" s="11" customFormat="1" ht="147" customHeight="1" x14ac:dyDescent="0.25">
      <c r="A13" s="12" t="str">
        <f t="shared" si="3"/>
        <v>IMG04</v>
      </c>
      <c r="B13" s="62">
        <v>175174214</v>
      </c>
      <c r="C13" s="20" t="str">
        <f t="shared" si="0"/>
        <v>Recurso F7</v>
      </c>
      <c r="D13" s="63" t="s">
        <v>189</v>
      </c>
      <c r="E13" s="63" t="s">
        <v>155</v>
      </c>
      <c r="F13" s="13" t="str">
        <f t="shared" ca="1" si="4"/>
        <v>CN_11_11_REC50_IMG04n.jpg</v>
      </c>
      <c r="G13" s="13" t="str">
        <f ca="1">IF($F13&lt;&gt;"",IF($G$4="Recurso",VLOOKUP($E13,OFFSET('Definición técnica de imagenes'!$A$1,MATCH($G$5,'Definición técnica de imagenes'!$A$1:$A$104,0)-1,1,COUNTIF('Definición técnica de imagenes'!$A$3:$A$102,$G$5),5),5,FALSE),'Definición técnica de imagenes'!$F$16),"")</f>
        <v>320 x 480 px</v>
      </c>
      <c r="H13" s="13" t="str">
        <f t="shared" ca="1" si="5"/>
        <v>CN_11_11_REC50_IMG04a.jpg</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458 px</v>
      </c>
      <c r="J13" s="64"/>
      <c r="K13" s="64"/>
      <c r="O13" s="2" t="str">
        <f>'Definición técnica de imagenes'!A19</f>
        <v>F4</v>
      </c>
    </row>
    <row r="14" spans="1:16" s="11" customFormat="1" ht="196.5" customHeight="1" x14ac:dyDescent="0.25">
      <c r="A14" s="12" t="str">
        <f t="shared" si="3"/>
        <v>IMG05</v>
      </c>
      <c r="B14" s="62">
        <v>169837913</v>
      </c>
      <c r="C14" s="20" t="str">
        <f t="shared" si="0"/>
        <v>Recurso F7</v>
      </c>
      <c r="D14" s="63" t="s">
        <v>189</v>
      </c>
      <c r="E14" s="63" t="s">
        <v>150</v>
      </c>
      <c r="F14" s="13" t="str">
        <f t="shared" ca="1" si="4"/>
        <v>CN_11_11_REC50_IMG05.jpg</v>
      </c>
      <c r="G14" s="13" t="str">
        <f ca="1">IF($F14&lt;&gt;"",IF($G$4="Recurso",VLOOKUP($E14,OFFSET('Definición técnica de imagenes'!$A$1,MATCH($G$5,'Definición técnica de imagenes'!$A$1:$A$104,0)-1,1,COUNTIF('Definición técnica de imagenes'!$A$3:$A$102,$G$5),5),5,FALSE),'Definición técnica de imagenes'!$F$16),"")</f>
        <v>350 x 230 px</v>
      </c>
      <c r="H14" s="13" t="str">
        <f t="shared" ca="1" si="5"/>
        <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
      </c>
      <c r="J14" s="64"/>
      <c r="K14" s="64"/>
      <c r="O14" s="2" t="str">
        <f>'Definición técnica de imagenes'!A22</f>
        <v>F6</v>
      </c>
    </row>
    <row r="15" spans="1:16" s="11" customFormat="1" ht="226.5" customHeight="1" x14ac:dyDescent="0.25">
      <c r="A15" s="12" t="str">
        <f t="shared" si="3"/>
        <v>IMG06</v>
      </c>
      <c r="B15" s="62">
        <v>339037556</v>
      </c>
      <c r="C15" s="20" t="str">
        <f t="shared" si="0"/>
        <v>Recurso F7</v>
      </c>
      <c r="D15" s="63" t="s">
        <v>190</v>
      </c>
      <c r="E15" s="63" t="s">
        <v>155</v>
      </c>
      <c r="F15" s="13" t="str">
        <f t="shared" ca="1" si="4"/>
        <v>CN_11_11_REC50_IMG06n.jpg</v>
      </c>
      <c r="G15" s="13" t="str">
        <f ca="1">IF($F15&lt;&gt;"",IF($G$4="Recurso",VLOOKUP($E15,OFFSET('Definición técnica de imagenes'!$A$1,MATCH($G$5,'Definición técnica de imagenes'!$A$1:$A$104,0)-1,1,COUNTIF('Definición técnica de imagenes'!$A$3:$A$102,$G$5),5),5,FALSE),'Definición técnica de imagenes'!$F$16),"")</f>
        <v>320 x 480 px</v>
      </c>
      <c r="H15" s="13" t="str">
        <f t="shared" ca="1" si="5"/>
        <v>CN_11_11_REC50_IMG06a.jpg</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458 px</v>
      </c>
      <c r="J15" s="66"/>
      <c r="K15" s="66" t="s">
        <v>192</v>
      </c>
      <c r="O15" s="2" t="str">
        <f>'Definición técnica de imagenes'!A24</f>
        <v>F6B</v>
      </c>
    </row>
    <row r="16" spans="1:16" s="11" customFormat="1" ht="240.75" customHeight="1" x14ac:dyDescent="0.3">
      <c r="A16" s="12" t="str">
        <f t="shared" si="3"/>
        <v>IMG07</v>
      </c>
      <c r="B16" s="62" t="s">
        <v>193</v>
      </c>
      <c r="C16" s="20" t="str">
        <f t="shared" si="0"/>
        <v>Recurso F7</v>
      </c>
      <c r="D16" s="63" t="s">
        <v>190</v>
      </c>
      <c r="E16" s="63" t="s">
        <v>155</v>
      </c>
      <c r="F16" s="13" t="str">
        <f t="shared" ca="1" si="4"/>
        <v>CN_11_11_REC50_IMG07n.jpg</v>
      </c>
      <c r="G16" s="13" t="str">
        <f ca="1">IF($F16&lt;&gt;"",IF($G$4="Recurso",VLOOKUP($E16,OFFSET('Definición técnica de imagenes'!$A$1,MATCH($G$5,'Definición técnica de imagenes'!$A$1:$A$104,0)-1,1,COUNTIF('Definición técnica de imagenes'!$A$3:$A$102,$G$5),5),5,FALSE),'Definición técnica de imagenes'!$F$16),"")</f>
        <v>320 x 480 px</v>
      </c>
      <c r="H16" s="13" t="str">
        <f t="shared" ca="1" si="5"/>
        <v>CN_11_11_REC50_IMG07a.jpg</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458 px</v>
      </c>
      <c r="J16" s="67"/>
      <c r="K16" s="68" t="s">
        <v>194</v>
      </c>
      <c r="O16" s="2" t="str">
        <f>'Definición técnica de imagenes'!A25</f>
        <v>F7</v>
      </c>
    </row>
    <row r="17" spans="1:15" s="11" customFormat="1" ht="240.75" customHeight="1" x14ac:dyDescent="0.3">
      <c r="A17" s="12" t="str">
        <f t="shared" si="3"/>
        <v>IMG08</v>
      </c>
      <c r="B17" s="62" t="s">
        <v>193</v>
      </c>
      <c r="C17" s="20" t="str">
        <f t="shared" si="0"/>
        <v>Recurso F7</v>
      </c>
      <c r="D17" s="63" t="s">
        <v>190</v>
      </c>
      <c r="E17" s="63" t="s">
        <v>155</v>
      </c>
      <c r="F17" s="13" t="str">
        <f t="shared" ca="1" si="4"/>
        <v>CN_11_11_REC50_IMG08n.jpg</v>
      </c>
      <c r="G17" s="13" t="str">
        <f ca="1">IF($F17&lt;&gt;"",IF($G$4="Recurso",VLOOKUP($E17,OFFSET('Definición técnica de imagenes'!$A$1,MATCH($G$5,'Definición técnica de imagenes'!$A$1:$A$104,0)-1,1,COUNTIF('Definición técnica de imagenes'!$A$3:$A$102,$G$5),5),5,FALSE),'Definición técnica de imagenes'!$F$16),"")</f>
        <v>320 x 480 px</v>
      </c>
      <c r="H17" s="13" t="str">
        <f t="shared" ca="1" si="5"/>
        <v>CN_11_11_REC50_IMG08a.jpg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458 px</v>
      </c>
      <c r="J17" s="66"/>
      <c r="K17" s="68" t="s">
        <v>194</v>
      </c>
      <c r="O17" s="2" t="str">
        <f>'Definición técnica de imagenes'!A27</f>
        <v>F7B</v>
      </c>
    </row>
    <row r="18" spans="1:15" s="11" customFormat="1" ht="165.75" customHeight="1" x14ac:dyDescent="0.25">
      <c r="A18" s="12" t="str">
        <f t="shared" si="3"/>
        <v>IMG09</v>
      </c>
      <c r="B18" s="62">
        <v>205093438</v>
      </c>
      <c r="C18" s="20" t="str">
        <f t="shared" si="0"/>
        <v>Recurso F7</v>
      </c>
      <c r="D18" s="63" t="s">
        <v>189</v>
      </c>
      <c r="E18" s="63" t="s">
        <v>155</v>
      </c>
      <c r="F18" s="13" t="str">
        <f t="shared" ca="1" si="4"/>
        <v>CN_11_11_REC50_IMG09n.jpg</v>
      </c>
      <c r="G18" s="13" t="str">
        <f ca="1">IF($F18&lt;&gt;"",IF($G$4="Recurso",VLOOKUP($E18,OFFSET('Definición técnica de imagenes'!$A$1,MATCH($G$5,'Definición técnica de imagenes'!$A$1:$A$104,0)-1,1,COUNTIF('Definición técnica de imagenes'!$A$3:$A$102,$G$5),5),5,FALSE),'Definición técnica de imagenes'!$F$16),"")</f>
        <v>320 x 480 px</v>
      </c>
      <c r="H18" s="13" t="str">
        <f t="shared" ca="1" si="5"/>
        <v>CN_11_11_REC50_IMG09a.jpg</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458 px</v>
      </c>
      <c r="J18" s="66"/>
      <c r="K18" s="66"/>
      <c r="O18" s="2" t="str">
        <f>'Definición técnica de imagenes'!A30</f>
        <v>F8</v>
      </c>
    </row>
    <row r="19" spans="1:15" s="11" customFormat="1" ht="174.75" customHeight="1" x14ac:dyDescent="0.3">
      <c r="A19" s="12" t="str">
        <f t="shared" ref="A19:A50" si="6">IF(OR(B19&lt;&gt;"",J19&lt;&gt;""),CONCATENATE(LEFT(A18,3),IF(MID(A18,4,2)+1&lt;10,CONCATENATE("0",MID(A18,4,2)+1),MID(A18,4,2)+1)),"")</f>
        <v>IMG10</v>
      </c>
      <c r="B19" s="62">
        <v>188838422</v>
      </c>
      <c r="C19" s="20" t="str">
        <f t="shared" si="0"/>
        <v>Recurso F7</v>
      </c>
      <c r="D19" s="63" t="s">
        <v>189</v>
      </c>
      <c r="E19" s="63" t="s">
        <v>150</v>
      </c>
      <c r="F19" s="13" t="str">
        <f t="shared" ca="1" si="4"/>
        <v>CN_11_11_REC50_IMG10.jpg</v>
      </c>
      <c r="G19" s="13" t="str">
        <f ca="1">IF($F19&lt;&gt;"",IF($G$4="Recurso",VLOOKUP($E19,OFFSET('Definición técnica de imagenes'!$A$1,MATCH($G$5,'Definición técnica de imagenes'!$A$1:$A$104,0)-1,1,COUNTIF('Definición técnica de imagenes'!$A$3:$A$102,$G$5),5),5,FALSE),'Definición técnica de imagenes'!$F$16),"")</f>
        <v>350 x 230 px</v>
      </c>
      <c r="H19" s="13" t="str">
        <f t="shared" ca="1" si="5"/>
        <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
      </c>
      <c r="J19" s="67"/>
      <c r="K19" s="68"/>
      <c r="O19" s="2" t="str">
        <f>'Definición técnica de imagenes'!A31</f>
        <v>F10</v>
      </c>
    </row>
    <row r="20" spans="1:15" s="11" customFormat="1" ht="198" customHeight="1" x14ac:dyDescent="0.25">
      <c r="A20" s="12" t="str">
        <f t="shared" si="6"/>
        <v>IMG11</v>
      </c>
      <c r="B20" s="62">
        <v>316733366</v>
      </c>
      <c r="C20" s="20" t="str">
        <f t="shared" si="0"/>
        <v>Recurso F7</v>
      </c>
      <c r="D20" s="63" t="s">
        <v>189</v>
      </c>
      <c r="E20" s="63" t="s">
        <v>155</v>
      </c>
      <c r="F20" s="13" t="str">
        <f t="shared" ca="1" si="4"/>
        <v>CN_11_11_REC50_IMG11n.jpg</v>
      </c>
      <c r="G20" s="13" t="str">
        <f ca="1">IF($F20&lt;&gt;"",IF($G$4="Recurso",VLOOKUP($E20,OFFSET('Definición técnica de imagenes'!$A$1,MATCH($G$5,'Definición técnica de imagenes'!$A$1:$A$104,0)-1,1,COUNTIF('Definición técnica de imagenes'!$A$3:$A$102,$G$5),5),5,FALSE),'Definición técnica de imagenes'!$F$16),"")</f>
        <v>320 x 480 px</v>
      </c>
      <c r="H20" s="13" t="str">
        <f t="shared" ca="1" si="5"/>
        <v>CN_11_11_REC50_IMG11a.jpg</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458 px</v>
      </c>
      <c r="J20" s="64"/>
      <c r="K20" s="66"/>
      <c r="O20" s="2" t="str">
        <f>'Definición técnica de imagenes'!A32</f>
        <v>F10B</v>
      </c>
    </row>
    <row r="21" spans="1:15" s="11" customFormat="1" ht="173.25" customHeight="1" x14ac:dyDescent="0.25">
      <c r="A21" s="12" t="str">
        <f t="shared" si="6"/>
        <v>IMG12</v>
      </c>
      <c r="B21" s="62">
        <v>229442449</v>
      </c>
      <c r="C21" s="20" t="str">
        <f t="shared" si="0"/>
        <v>Recurso F7</v>
      </c>
      <c r="D21" s="63" t="s">
        <v>189</v>
      </c>
      <c r="E21" s="63" t="s">
        <v>155</v>
      </c>
      <c r="F21" s="13" t="str">
        <f t="shared" ca="1" si="4"/>
        <v>CN_11_11_REC50_IMG12n.jpg</v>
      </c>
      <c r="G21" s="13" t="str">
        <f ca="1">IF($F21&lt;&gt;"",IF($G$4="Recurso",VLOOKUP($E21,OFFSET('Definición técnica de imagenes'!$A$1,MATCH($G$5,'Definición técnica de imagenes'!$A$1:$A$104,0)-1,1,COUNTIF('Definición técnica de imagenes'!$A$3:$A$102,$G$5),5),5,FALSE),'Definición técnica de imagenes'!$F$16),"")</f>
        <v>320 x 480 px</v>
      </c>
      <c r="H21" s="13" t="str">
        <f t="shared" ca="1" si="5"/>
        <v>CN_11_11_REC50_IMG12a.jpg</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458 px</v>
      </c>
      <c r="J21" s="66"/>
      <c r="K21" s="66"/>
      <c r="O21" s="2" t="str">
        <f>'Definición técnica de imagenes'!A33</f>
        <v>F11</v>
      </c>
    </row>
    <row r="22" spans="1:15" s="11" customFormat="1" ht="193.5" customHeight="1" x14ac:dyDescent="0.25">
      <c r="A22" s="12" t="str">
        <f t="shared" si="6"/>
        <v>IMG13</v>
      </c>
      <c r="B22" s="62">
        <v>348557471</v>
      </c>
      <c r="C22" s="20" t="str">
        <f t="shared" si="0"/>
        <v>Recurso F7</v>
      </c>
      <c r="D22" s="63" t="s">
        <v>190</v>
      </c>
      <c r="E22" s="63" t="s">
        <v>150</v>
      </c>
      <c r="F22" s="13" t="str">
        <f t="shared" ca="1" si="4"/>
        <v>CN_11_11_REC50_IMG13.jpg</v>
      </c>
      <c r="G22" s="13" t="str">
        <f ca="1">IF($F22&lt;&gt;"",IF($G$4="Recurso",VLOOKUP($E22,OFFSET('Definición técnica de imagenes'!$A$1,MATCH($G$5,'Definición técnica de imagenes'!$A$1:$A$104,0)-1,1,COUNTIF('Definición técnica de imagenes'!$A$3:$A$102,$G$5),5),5,FALSE),'Definición técnica de imagenes'!$F$16),"")</f>
        <v>350 x 230 px</v>
      </c>
      <c r="H22" s="13" t="str">
        <f t="shared" ca="1" si="5"/>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c r="K22" s="69" t="s">
        <v>195</v>
      </c>
      <c r="O22" s="2" t="str">
        <f>'Definición técnica de imagenes'!A34</f>
        <v>F12</v>
      </c>
    </row>
    <row r="23" spans="1:15" s="11" customFormat="1" ht="209.25" customHeight="1" x14ac:dyDescent="0.25">
      <c r="A23" s="12" t="str">
        <f t="shared" si="6"/>
        <v>IMG14</v>
      </c>
      <c r="B23" s="62" t="s">
        <v>193</v>
      </c>
      <c r="C23" s="20" t="str">
        <f t="shared" si="0"/>
        <v>Recurso F7</v>
      </c>
      <c r="D23" s="63" t="s">
        <v>190</v>
      </c>
      <c r="E23" s="63" t="s">
        <v>155</v>
      </c>
      <c r="F23" s="13" t="str">
        <f t="shared" ca="1" si="4"/>
        <v>CN_11_11_REC50_IMG14n.jpg</v>
      </c>
      <c r="G23" s="13" t="str">
        <f ca="1">IF($F23&lt;&gt;"",IF($G$4="Recurso",VLOOKUP($E23,OFFSET('Definición técnica de imagenes'!$A$1,MATCH($G$5,'Definición técnica de imagenes'!$A$1:$A$104,0)-1,1,COUNTIF('Definición técnica de imagenes'!$A$3:$A$102,$G$5),5),5,FALSE),'Definición técnica de imagenes'!$F$16),"")</f>
        <v>320 x 480 px</v>
      </c>
      <c r="H23" s="13" t="str">
        <f t="shared" ca="1" si="5"/>
        <v>CN_11_11_REC50_IMG14a.jpg</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458 px</v>
      </c>
      <c r="J23" s="64"/>
      <c r="K23" s="64" t="s">
        <v>196</v>
      </c>
      <c r="O23" s="2" t="str">
        <f>'Definición técnica de imagenes'!A35</f>
        <v>F13</v>
      </c>
    </row>
    <row r="24" spans="1:15" s="11" customFormat="1" ht="243.75" customHeight="1" x14ac:dyDescent="0.25">
      <c r="A24" s="12" t="str">
        <f t="shared" si="6"/>
        <v>IMG15</v>
      </c>
      <c r="B24" s="62" t="s">
        <v>193</v>
      </c>
      <c r="C24" s="20" t="str">
        <f t="shared" si="0"/>
        <v>Recurso F7</v>
      </c>
      <c r="D24" s="63" t="s">
        <v>190</v>
      </c>
      <c r="E24" s="63" t="s">
        <v>155</v>
      </c>
      <c r="F24" s="13" t="str">
        <f t="shared" ca="1" si="4"/>
        <v>CN_11_11_REC50_IMG15n.jpg</v>
      </c>
      <c r="G24" s="13" t="str">
        <f ca="1">IF($F24&lt;&gt;"",IF($G$4="Recurso",VLOOKUP($E24,OFFSET('Definición técnica de imagenes'!$A$1,MATCH($G$5,'Definición técnica de imagenes'!$A$1:$A$104,0)-1,1,COUNTIF('Definición técnica de imagenes'!$A$3:$A$102,$G$5),5),5,FALSE),'Definición técnica de imagenes'!$F$16),"")</f>
        <v>320 x 480 px</v>
      </c>
      <c r="H24" s="13" t="str">
        <f t="shared" ca="1" si="5"/>
        <v>CN_11_11_REC50_IMG15a.jpg</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458 px</v>
      </c>
      <c r="J24" s="63"/>
      <c r="K24" s="65" t="s">
        <v>196</v>
      </c>
      <c r="O24" s="2" t="str">
        <f>'Definición técnica de imagenes'!A37</f>
        <v>F13B</v>
      </c>
    </row>
    <row r="25" spans="1:15" s="11" customFormat="1" ht="237" customHeight="1" x14ac:dyDescent="0.25">
      <c r="A25" s="12" t="str">
        <f t="shared" si="6"/>
        <v>IMG16</v>
      </c>
      <c r="B25" s="62" t="s">
        <v>193</v>
      </c>
      <c r="C25" s="20" t="str">
        <f t="shared" si="0"/>
        <v>Recurso F7</v>
      </c>
      <c r="D25" s="63" t="s">
        <v>190</v>
      </c>
      <c r="E25" s="63" t="s">
        <v>155</v>
      </c>
      <c r="F25" s="13" t="str">
        <f t="shared" ca="1" si="4"/>
        <v>CN_11_11_REC50_IMG16n.jpg</v>
      </c>
      <c r="G25" s="13" t="str">
        <f ca="1">IF($F25&lt;&gt;"",IF($G$4="Recurso",VLOOKUP($E25,OFFSET('Definición técnica de imagenes'!$A$1,MATCH($G$5,'Definición técnica de imagenes'!$A$1:$A$104,0)-1,1,COUNTIF('Definición técnica de imagenes'!$A$3:$A$102,$G$5),5),5,FALSE),'Definición técnica de imagenes'!$F$16),"")</f>
        <v>320 x 480 px</v>
      </c>
      <c r="H25" s="13" t="str">
        <f t="shared" ca="1" si="5"/>
        <v>CN_11_11_REC50_IMG16a.jpg</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458 px</v>
      </c>
      <c r="J25" s="63"/>
      <c r="K25" s="64" t="s">
        <v>196</v>
      </c>
    </row>
    <row r="26" spans="1:15" s="11" customFormat="1" ht="165" customHeight="1" x14ac:dyDescent="0.25">
      <c r="A26" s="12" t="str">
        <f t="shared" si="6"/>
        <v>IMG17</v>
      </c>
      <c r="B26" s="62" t="s">
        <v>193</v>
      </c>
      <c r="C26" s="20" t="str">
        <f t="shared" si="0"/>
        <v>Recurso F7</v>
      </c>
      <c r="D26" s="63" t="s">
        <v>190</v>
      </c>
      <c r="E26" s="63" t="s">
        <v>150</v>
      </c>
      <c r="F26" s="13" t="str">
        <f t="shared" ca="1" si="4"/>
        <v>CN_11_11_REC50_IMG17.jpg</v>
      </c>
      <c r="G26" s="13" t="str">
        <f ca="1">IF($F26&lt;&gt;"",IF($G$4="Recurso",VLOOKUP($E26,OFFSET('Definición técnica de imagenes'!$A$1,MATCH($G$5,'Definición técnica de imagenes'!$A$1:$A$104,0)-1,1,COUNTIF('Definición técnica de imagenes'!$A$3:$A$102,$G$5),5),5,FALSE),'Definición técnica de imagenes'!$F$16),"")</f>
        <v>350 x 230 px</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ht="138.75" customHeight="1" x14ac:dyDescent="0.25">
      <c r="A27" s="12" t="str">
        <f t="shared" si="6"/>
        <v>IMG18</v>
      </c>
      <c r="B27" s="62" t="s">
        <v>193</v>
      </c>
      <c r="C27" s="20" t="str">
        <f t="shared" si="0"/>
        <v>Recurso F7</v>
      </c>
      <c r="D27" s="63" t="s">
        <v>190</v>
      </c>
      <c r="E27" s="63" t="s">
        <v>155</v>
      </c>
      <c r="F27" s="13" t="str">
        <f t="shared" ca="1" si="4"/>
        <v>CN_11_11_REC50_IMG18n.jpg</v>
      </c>
      <c r="G27" s="13" t="str">
        <f ca="1">IF($F27&lt;&gt;"",IF($G$4="Recurso",VLOOKUP($E27,OFFSET('Definición técnica de imagenes'!$A$1,MATCH($G$5,'Definición técnica de imagenes'!$A$1:$A$104,0)-1,1,COUNTIF('Definición técnica de imagenes'!$A$3:$A$102,$G$5),5),5,FALSE),'Definición técnica de imagenes'!$F$16),"")</f>
        <v>320 x 480 px</v>
      </c>
      <c r="H27" s="13" t="str">
        <f t="shared" ca="1" si="5"/>
        <v>CN_11_11_REC50_IMG18a.jpg</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458 px</v>
      </c>
      <c r="J27" s="64"/>
      <c r="K27" s="64" t="s">
        <v>197</v>
      </c>
      <c r="O27" s="2"/>
    </row>
    <row r="28" spans="1:15" s="11" customFormat="1" ht="128.25" customHeight="1" x14ac:dyDescent="0.25">
      <c r="A28" s="12" t="str">
        <f t="shared" si="6"/>
        <v>IMG19</v>
      </c>
      <c r="B28" s="62" t="s">
        <v>193</v>
      </c>
      <c r="C28" s="20" t="str">
        <f t="shared" si="0"/>
        <v>Recurso F7</v>
      </c>
      <c r="D28" s="63" t="s">
        <v>190</v>
      </c>
      <c r="E28" s="63" t="s">
        <v>155</v>
      </c>
      <c r="F28" s="13" t="str">
        <f t="shared" ca="1" si="4"/>
        <v>CN_11_11_REC50_IMG19n.jpg</v>
      </c>
      <c r="G28" s="13" t="str">
        <f ca="1">IF($F28&lt;&gt;"",IF($G$4="Recurso",VLOOKUP($E28,OFFSET('Definición técnica de imagenes'!$A$1,MATCH($G$5,'Definición técnica de imagenes'!$A$1:$A$104,0)-1,1,COUNTIF('Definición técnica de imagenes'!$A$3:$A$102,$G$5),5),5,FALSE),'Definición técnica de imagenes'!$F$16),"")</f>
        <v>320 x 480 px</v>
      </c>
      <c r="H28" s="13" t="str">
        <f t="shared" ca="1" si="5"/>
        <v>CN_11_11_REC50_IMG19a.jpg</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458 px</v>
      </c>
      <c r="J28" s="64"/>
      <c r="K28" s="64" t="s">
        <v>197</v>
      </c>
    </row>
    <row r="29" spans="1:15" s="11" customFormat="1" ht="138" customHeight="1" x14ac:dyDescent="0.25">
      <c r="A29" s="12" t="str">
        <f t="shared" si="6"/>
        <v>IMG20</v>
      </c>
      <c r="B29" s="62" t="s">
        <v>193</v>
      </c>
      <c r="C29" s="20" t="str">
        <f t="shared" si="0"/>
        <v>Recurso F7</v>
      </c>
      <c r="D29" s="63" t="s">
        <v>190</v>
      </c>
      <c r="E29" s="63" t="s">
        <v>155</v>
      </c>
      <c r="F29" s="13" t="str">
        <f t="shared" ca="1" si="4"/>
        <v>CN_11_11_REC50_IMG20n.jpg</v>
      </c>
      <c r="G29" s="13" t="str">
        <f ca="1">IF($F29&lt;&gt;"",IF($G$4="Recurso",VLOOKUP($E29,OFFSET('Definición técnica de imagenes'!$A$1,MATCH($G$5,'Definición técnica de imagenes'!$A$1:$A$104,0)-1,1,COUNTIF('Definición técnica de imagenes'!$A$3:$A$102,$G$5),5),5,FALSE),'Definición técnica de imagenes'!$F$16),"")</f>
        <v>320 x 480 px</v>
      </c>
      <c r="H29" s="13" t="str">
        <f t="shared" ca="1" si="5"/>
        <v>CN_11_11_REC50_IMG20a.jpg</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458 px</v>
      </c>
      <c r="J29" s="64"/>
      <c r="K29" s="64" t="s">
        <v>199</v>
      </c>
    </row>
    <row r="30" spans="1:15" s="11" customFormat="1" ht="135" customHeight="1" x14ac:dyDescent="0.25">
      <c r="A30" s="12" t="str">
        <f t="shared" si="6"/>
        <v>IMG21</v>
      </c>
      <c r="B30" s="62" t="s">
        <v>193</v>
      </c>
      <c r="C30" s="20" t="str">
        <f t="shared" si="0"/>
        <v>Recurso F7</v>
      </c>
      <c r="D30" s="63" t="s">
        <v>190</v>
      </c>
      <c r="E30" s="63" t="s">
        <v>155</v>
      </c>
      <c r="F30" s="13" t="str">
        <f t="shared" ca="1" si="4"/>
        <v>CN_11_11_REC50_IMG21n.jpg</v>
      </c>
      <c r="G30" s="13" t="str">
        <f ca="1">IF($F30&lt;&gt;"",IF($G$4="Recurso",VLOOKUP($E30,OFFSET('Definición técnica de imagenes'!$A$1,MATCH($G$5,'Definición técnica de imagenes'!$A$1:$A$104,0)-1,1,COUNTIF('Definición técnica de imagenes'!$A$3:$A$102,$G$5),5),5,FALSE),'Definición técnica de imagenes'!$F$16),"")</f>
        <v>320 x 480 px</v>
      </c>
      <c r="H30" s="13" t="str">
        <f t="shared" ca="1" si="5"/>
        <v>CN_11_11_REC50_IMG21a.jpg</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458 px</v>
      </c>
      <c r="J30" s="64"/>
      <c r="K30" s="64" t="s">
        <v>200</v>
      </c>
    </row>
    <row r="31" spans="1:15" s="11" customFormat="1" ht="126" customHeight="1" x14ac:dyDescent="0.25">
      <c r="A31" s="12" t="str">
        <f t="shared" si="6"/>
        <v>IMG22</v>
      </c>
      <c r="B31" s="62" t="s">
        <v>193</v>
      </c>
      <c r="C31" s="20" t="str">
        <f t="shared" si="0"/>
        <v>Recurso F7</v>
      </c>
      <c r="D31" s="63" t="s">
        <v>190</v>
      </c>
      <c r="E31" s="63" t="s">
        <v>155</v>
      </c>
      <c r="F31" s="13" t="str">
        <f t="shared" ca="1" si="4"/>
        <v>CN_11_11_REC50_IMG22n.jpg</v>
      </c>
      <c r="G31" s="13" t="str">
        <f ca="1">IF($F31&lt;&gt;"",IF($G$4="Recurso",VLOOKUP($E31,OFFSET('Definición técnica de imagenes'!$A$1,MATCH($G$5,'Definición técnica de imagenes'!$A$1:$A$104,0)-1,1,COUNTIF('Definición técnica de imagenes'!$A$3:$A$102,$G$5),5),5,FALSE),'Definición técnica de imagenes'!$F$16),"")</f>
        <v>320 x 480 px</v>
      </c>
      <c r="H31" s="13" t="str">
        <f t="shared" ca="1" si="5"/>
        <v>CN_11_11_REC50_IMG22a.jpg</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458 px</v>
      </c>
      <c r="J31" s="64"/>
      <c r="K31" s="64" t="s">
        <v>200</v>
      </c>
    </row>
    <row r="32" spans="1:15" s="11" customFormat="1" ht="111.75" customHeight="1" x14ac:dyDescent="0.25">
      <c r="A32" s="12" t="str">
        <f t="shared" si="6"/>
        <v>IMG23</v>
      </c>
      <c r="B32" s="62">
        <v>233006134</v>
      </c>
      <c r="C32" s="20" t="str">
        <f t="shared" si="0"/>
        <v>Recurso F7</v>
      </c>
      <c r="D32" s="63" t="s">
        <v>189</v>
      </c>
      <c r="E32" s="63" t="s">
        <v>155</v>
      </c>
      <c r="F32" s="13" t="str">
        <f t="shared" ca="1" si="4"/>
        <v>CN_11_11_REC50_IMG23n.jpg</v>
      </c>
      <c r="G32" s="13" t="str">
        <f ca="1">IF($F32&lt;&gt;"",IF($G$4="Recurso",VLOOKUP($E32,OFFSET('Definición técnica de imagenes'!$A$1,MATCH($G$5,'Definición técnica de imagenes'!$A$1:$A$104,0)-1,1,COUNTIF('Definición técnica de imagenes'!$A$3:$A$102,$G$5),5),5,FALSE),'Definición técnica de imagenes'!$F$16),"")</f>
        <v>320 x 480 px</v>
      </c>
      <c r="H32" s="13" t="str">
        <f t="shared" ca="1" si="5"/>
        <v>CN_11_11_REC50_IMG23a.jpg</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458 px</v>
      </c>
      <c r="J32" s="64"/>
      <c r="K32" s="64" t="s">
        <v>201</v>
      </c>
    </row>
    <row r="33" spans="1:15" s="11" customFormat="1" ht="135.75" customHeight="1" x14ac:dyDescent="0.25">
      <c r="A33" s="12" t="str">
        <f t="shared" si="6"/>
        <v>IMG24</v>
      </c>
      <c r="B33" s="62">
        <v>104069228</v>
      </c>
      <c r="C33" s="20" t="str">
        <f t="shared" si="0"/>
        <v>Recurso F7</v>
      </c>
      <c r="D33" s="63" t="s">
        <v>189</v>
      </c>
      <c r="E33" s="63" t="s">
        <v>150</v>
      </c>
      <c r="F33" s="13" t="str">
        <f t="shared" ca="1" si="4"/>
        <v>CN_11_11_REC50_IMG24.jpg</v>
      </c>
      <c r="G33" s="13" t="str">
        <f ca="1">IF($F33&lt;&gt;"",IF($G$4="Recurso",VLOOKUP($E33,OFFSET('Definición técnica de imagenes'!$A$1,MATCH($G$5,'Definición técnica de imagenes'!$A$1:$A$104,0)-1,1,COUNTIF('Definición técnica de imagenes'!$A$3:$A$102,$G$5),5),5,FALSE),'Definición técnica de imagenes'!$F$16),"")</f>
        <v>350 x 230 px</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t="s">
        <v>201</v>
      </c>
    </row>
    <row r="34" spans="1:15" s="11" customFormat="1" ht="136.5" customHeight="1" x14ac:dyDescent="0.25">
      <c r="A34" s="12" t="str">
        <f t="shared" si="6"/>
        <v>IMG25</v>
      </c>
      <c r="B34" s="62" t="s">
        <v>193</v>
      </c>
      <c r="C34" s="20" t="str">
        <f t="shared" si="0"/>
        <v>Recurso F7</v>
      </c>
      <c r="D34" s="63" t="s">
        <v>190</v>
      </c>
      <c r="E34" s="63" t="s">
        <v>155</v>
      </c>
      <c r="F34" s="13" t="str">
        <f t="shared" ca="1" si="4"/>
        <v>CN_11_11_REC50_IMG25n.jpg</v>
      </c>
      <c r="G34" s="13" t="str">
        <f ca="1">IF($F34&lt;&gt;"",IF($G$4="Recurso",VLOOKUP($E34,OFFSET('Definición técnica de imagenes'!$A$1,MATCH($G$5,'Definición técnica de imagenes'!$A$1:$A$104,0)-1,1,COUNTIF('Definición técnica de imagenes'!$A$3:$A$102,$G$5),5),5,FALSE),'Definición técnica de imagenes'!$F$16),"")</f>
        <v>320 x 480 px</v>
      </c>
      <c r="H34" s="13" t="str">
        <f t="shared" ca="1" si="5"/>
        <v>CN_11_11_REC50_IMG25a.jpg</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458 px</v>
      </c>
      <c r="J34" s="64"/>
      <c r="K34" s="64" t="s">
        <v>197</v>
      </c>
      <c r="O34" s="2"/>
    </row>
    <row r="35" spans="1:15" s="11" customFormat="1" ht="95.25" customHeight="1" x14ac:dyDescent="0.25">
      <c r="A35" s="12" t="str">
        <f t="shared" si="6"/>
        <v>IMG26</v>
      </c>
      <c r="B35" s="62" t="s">
        <v>193</v>
      </c>
      <c r="C35" s="20" t="str">
        <f t="shared" si="0"/>
        <v>Recurso F7</v>
      </c>
      <c r="D35" s="63" t="s">
        <v>190</v>
      </c>
      <c r="E35" s="63" t="s">
        <v>155</v>
      </c>
      <c r="F35" s="13" t="str">
        <f t="shared" ca="1" si="4"/>
        <v>CN_11_11_REC50_IMG26n.jpg</v>
      </c>
      <c r="G35" s="13" t="str">
        <f ca="1">IF($F35&lt;&gt;"",IF($G$4="Recurso",VLOOKUP($E35,OFFSET('Definición técnica de imagenes'!$A$1,MATCH($G$5,'Definición técnica de imagenes'!$A$1:$A$104,0)-1,1,COUNTIF('Definición técnica de imagenes'!$A$3:$A$102,$G$5),5),5,FALSE),'Definición técnica de imagenes'!$F$16),"")</f>
        <v>320 x 480 px</v>
      </c>
      <c r="H35" s="13" t="str">
        <f t="shared" ca="1" si="5"/>
        <v>CN_11_11_REC50_IMG26a.jpg</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458 px</v>
      </c>
      <c r="J35" s="63"/>
      <c r="K35" s="64" t="s">
        <v>202</v>
      </c>
      <c r="O35" s="2"/>
    </row>
    <row r="36" spans="1:15" s="11" customFormat="1" ht="96.75" customHeight="1" x14ac:dyDescent="0.25">
      <c r="A36" s="12" t="str">
        <f t="shared" si="6"/>
        <v>IMG27</v>
      </c>
      <c r="B36" s="62" t="s">
        <v>193</v>
      </c>
      <c r="C36" s="20" t="str">
        <f t="shared" si="0"/>
        <v>Recurso F7</v>
      </c>
      <c r="D36" s="63" t="s">
        <v>190</v>
      </c>
      <c r="E36" s="63" t="s">
        <v>155</v>
      </c>
      <c r="F36" s="13" t="str">
        <f t="shared" ca="1" si="4"/>
        <v>CN_11_11_REC50_IMG27n.jpg</v>
      </c>
      <c r="G36" s="13" t="str">
        <f ca="1">IF($F36&lt;&gt;"",IF($G$4="Recurso",VLOOKUP($E36,OFFSET('Definición técnica de imagenes'!$A$1,MATCH($G$5,'Definición técnica de imagenes'!$A$1:$A$104,0)-1,1,COUNTIF('Definición técnica de imagenes'!$A$3:$A$102,$G$5),5),5,FALSE),'Definición técnica de imagenes'!$F$16),"")</f>
        <v>320 x 480 px</v>
      </c>
      <c r="H36" s="13" t="str">
        <f t="shared" ca="1" si="5"/>
        <v>CN_11_11_REC50_IMG27a.jpg</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458 px</v>
      </c>
      <c r="J36" s="63"/>
      <c r="K36" s="64" t="s">
        <v>203</v>
      </c>
      <c r="O36" s="2"/>
    </row>
    <row r="37" spans="1:15" s="11" customFormat="1" ht="182.25" customHeight="1" x14ac:dyDescent="0.25">
      <c r="A37" s="12" t="str">
        <f t="shared" si="6"/>
        <v>IMG28</v>
      </c>
      <c r="B37" s="62" t="s">
        <v>193</v>
      </c>
      <c r="C37" s="20" t="str">
        <f t="shared" si="0"/>
        <v>Recurso F7</v>
      </c>
      <c r="D37" s="63" t="s">
        <v>190</v>
      </c>
      <c r="E37" s="63"/>
      <c r="F37" s="13" t="e">
        <f t="shared" ca="1" si="4"/>
        <v>#N/A</v>
      </c>
      <c r="G37" s="13" t="e">
        <f ca="1">IF($F37&lt;&gt;"",IF($G$4="Recurso",VLOOKUP($E37,OFFSET('Definición técnica de imagenes'!$A$1,MATCH($G$5,'Definición técnica de imagenes'!$A$1:$A$104,0)-1,1,COUNTIF('Definición técnica de imagenes'!$A$3:$A$102,$G$5),5),5,FALSE),'Definición técnica de imagenes'!$F$16),"")</f>
        <v>#N/A</v>
      </c>
      <c r="H37" s="13" t="e">
        <f t="shared" ca="1" si="5"/>
        <v>#N/A</v>
      </c>
      <c r="I37" s="13" t="e">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#N/A</v>
      </c>
      <c r="J37" s="70"/>
      <c r="K37" s="65" t="s">
        <v>204</v>
      </c>
    </row>
    <row r="38" spans="1:15" s="11" customFormat="1" ht="39" customHeigh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2016-01-13T02:40:52Z</dcterms:modified>
</cp:coreProperties>
</file>